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20730" windowHeight="9975"/>
  </bookViews>
  <sheets>
    <sheet name="נתונים" sheetId="1" r:id="rId1"/>
    <sheet name="עלויות" sheetId="2" r:id="rId2"/>
    <sheet name="הכנסות" sheetId="3" r:id="rId3"/>
    <sheet name="רווח בפרויקט + רגישות" sheetId="7" r:id="rId4"/>
  </sheets>
  <definedNames>
    <definedName name="_xlnm.Print_Area" localSheetId="2">הכנסות!$A$1:$F$29</definedName>
    <definedName name="_xlnm.Print_Area" localSheetId="0">נתונים!$A$1:$C$26</definedName>
    <definedName name="_xlnm.Print_Area" localSheetId="1">עלויות!$A$1:$D$45</definedName>
  </definedNames>
  <calcPr calcId="145621"/>
</workbook>
</file>

<file path=xl/calcChain.xml><?xml version="1.0" encoding="utf-8"?>
<calcChain xmlns="http://schemas.openxmlformats.org/spreadsheetml/2006/main">
  <c r="B42" i="2" l="1"/>
  <c r="I12" i="3" l="1"/>
  <c r="K12" i="3"/>
  <c r="K23" i="3"/>
  <c r="K28" i="3"/>
  <c r="K29" i="3"/>
  <c r="I30" i="3"/>
  <c r="I13" i="3"/>
  <c r="J13" i="3" s="1"/>
  <c r="K13" i="3" s="1"/>
  <c r="I14" i="3"/>
  <c r="J14" i="3" s="1"/>
  <c r="K14" i="3" s="1"/>
  <c r="I15" i="3"/>
  <c r="J15" i="3" s="1"/>
  <c r="K15" i="3" s="1"/>
  <c r="I16" i="3"/>
  <c r="J16" i="3" s="1"/>
  <c r="K16" i="3" s="1"/>
  <c r="I17" i="3"/>
  <c r="J17" i="3" s="1"/>
  <c r="K17" i="3" s="1"/>
  <c r="I18" i="3"/>
  <c r="J18" i="3" s="1"/>
  <c r="K18" i="3" s="1"/>
  <c r="I19" i="3"/>
  <c r="J19" i="3" s="1"/>
  <c r="K19" i="3" s="1"/>
  <c r="I20" i="3"/>
  <c r="J20" i="3" s="1"/>
  <c r="K20" i="3" s="1"/>
  <c r="I21" i="3"/>
  <c r="J21" i="3" s="1"/>
  <c r="K21" i="3" s="1"/>
  <c r="I22" i="3"/>
  <c r="J22" i="3" s="1"/>
  <c r="K22" i="3" s="1"/>
  <c r="I23" i="3"/>
  <c r="J23" i="3" s="1"/>
  <c r="I24" i="3"/>
  <c r="J24" i="3" s="1"/>
  <c r="K24" i="3" s="1"/>
  <c r="I25" i="3"/>
  <c r="J25" i="3" s="1"/>
  <c r="K25" i="3" s="1"/>
  <c r="I26" i="3"/>
  <c r="J26" i="3" s="1"/>
  <c r="K26" i="3" s="1"/>
  <c r="I27" i="3"/>
  <c r="J27" i="3" s="1"/>
  <c r="K27" i="3" s="1"/>
  <c r="I28" i="3"/>
  <c r="J28" i="3" s="1"/>
  <c r="I29" i="3"/>
  <c r="J29" i="3" s="1"/>
  <c r="J12" i="3"/>
  <c r="B59" i="2"/>
  <c r="B60" i="2" s="1"/>
  <c r="B56" i="2"/>
  <c r="C51" i="2"/>
  <c r="B51" i="2" s="1"/>
  <c r="C50" i="2"/>
  <c r="B50" i="2" s="1"/>
  <c r="B47" i="2"/>
  <c r="D17" i="2"/>
  <c r="B17" i="2" s="1"/>
  <c r="B5" i="2"/>
  <c r="B12" i="2" s="1"/>
  <c r="K30" i="3" l="1"/>
  <c r="D8" i="7" s="1"/>
  <c r="J30" i="3"/>
  <c r="B52" i="2"/>
  <c r="B19" i="1" l="1"/>
  <c r="D18" i="2" s="1"/>
  <c r="B18" i="2" s="1"/>
  <c r="B18" i="1"/>
  <c r="B17" i="1"/>
  <c r="D19" i="2" s="1"/>
  <c r="B19" i="2" s="1"/>
  <c r="B16" i="1"/>
  <c r="D16" i="2" s="1"/>
  <c r="B16" i="2" s="1"/>
  <c r="B25" i="1" l="1"/>
  <c r="B21" i="2"/>
  <c r="B22" i="2" s="1"/>
  <c r="B23" i="2" s="1"/>
  <c r="B62" i="2" s="1"/>
  <c r="D7" i="7" s="1"/>
  <c r="E22" i="7" s="1"/>
  <c r="B24" i="1"/>
  <c r="F19" i="7" l="1"/>
  <c r="G20" i="7"/>
  <c r="H19" i="7"/>
  <c r="G25" i="7"/>
  <c r="G24" i="7"/>
  <c r="F25" i="7"/>
  <c r="F21" i="7"/>
  <c r="F20" i="7"/>
  <c r="D23" i="7"/>
  <c r="H25" i="7"/>
  <c r="D25" i="7"/>
  <c r="G27" i="7"/>
  <c r="D19" i="7"/>
  <c r="E27" i="7"/>
  <c r="D20" i="7"/>
  <c r="G18" i="7"/>
  <c r="D18" i="7"/>
  <c r="F23" i="7"/>
  <c r="H26" i="7"/>
  <c r="D26" i="7"/>
  <c r="E21" i="7"/>
  <c r="F18" i="7"/>
  <c r="H18" i="7"/>
  <c r="E20" i="7"/>
  <c r="H27" i="7"/>
  <c r="D27" i="7"/>
  <c r="G22" i="7"/>
  <c r="E25" i="7"/>
  <c r="D24" i="7"/>
  <c r="G19" i="7"/>
  <c r="H24" i="7"/>
  <c r="E24" i="7"/>
  <c r="D22" i="7"/>
  <c r="H22" i="7"/>
  <c r="D21" i="7"/>
  <c r="F22" i="7"/>
  <c r="H21" i="7"/>
  <c r="F27" i="7"/>
  <c r="D12" i="7"/>
  <c r="D9" i="7" s="1"/>
  <c r="G23" i="7"/>
  <c r="H23" i="7"/>
  <c r="F24" i="7"/>
  <c r="E18" i="7"/>
  <c r="G26" i="7"/>
  <c r="E19" i="7"/>
  <c r="H20" i="7"/>
  <c r="F26" i="7"/>
  <c r="E23" i="7"/>
  <c r="G21" i="7"/>
  <c r="E26" i="7"/>
  <c r="G12" i="7"/>
  <c r="D10" i="7" l="1"/>
</calcChain>
</file>

<file path=xl/sharedStrings.xml><?xml version="1.0" encoding="utf-8"?>
<sst xmlns="http://schemas.openxmlformats.org/spreadsheetml/2006/main" count="118" uniqueCount="111">
  <si>
    <t>עלויות</t>
  </si>
  <si>
    <t>תכנון ויועצים</t>
  </si>
  <si>
    <t>תיווך</t>
  </si>
  <si>
    <t>גודל מגרש</t>
  </si>
  <si>
    <t>ניתן לבנות</t>
  </si>
  <si>
    <t>בניינים</t>
  </si>
  <si>
    <t>סה"כ עלות</t>
  </si>
  <si>
    <t>בצ"מ</t>
  </si>
  <si>
    <t>נתוני הפרויקט</t>
  </si>
  <si>
    <t>קומות מעל כניסה קובעת</t>
  </si>
  <si>
    <t>קומות מתחת לכניסה קובעת</t>
  </si>
  <si>
    <t>סה"כ עלות בנייה ישירה</t>
  </si>
  <si>
    <t>סה"כ דירות לבנייה</t>
  </si>
  <si>
    <t>מ"ר עיקרי</t>
  </si>
  <si>
    <t>חישוב עלויות בפרויקט</t>
  </si>
  <si>
    <t>קומה</t>
  </si>
  <si>
    <t>מ"ר ממ"ד</t>
  </si>
  <si>
    <t>עלות הקרקע</t>
  </si>
  <si>
    <t>מס רכישה</t>
  </si>
  <si>
    <t>משפטיות</t>
  </si>
  <si>
    <t>סה"כ עלות הקרקע</t>
  </si>
  <si>
    <t>חישוב הכנסות בפרויקט</t>
  </si>
  <si>
    <t>רווח בפרויקט</t>
  </si>
  <si>
    <t>מס' דירה</t>
  </si>
  <si>
    <t>תאור הדירה</t>
  </si>
  <si>
    <t>הכנסות</t>
  </si>
  <si>
    <t>מעלויות</t>
  </si>
  <si>
    <t>מהווה</t>
  </si>
  <si>
    <t>רווח:</t>
  </si>
  <si>
    <t>הכנסות:</t>
  </si>
  <si>
    <t>עלויות:</t>
  </si>
  <si>
    <t>נתוני הבחינה הכלכלית:</t>
  </si>
  <si>
    <t>ניתוח רגישות הרווח, ₪ ו % מעלויות</t>
  </si>
  <si>
    <t>גוש חלקה</t>
  </si>
  <si>
    <t>ניהול ותקורה</t>
  </si>
  <si>
    <t>חיבור חשמל</t>
  </si>
  <si>
    <t>סה"כ בנייה</t>
  </si>
  <si>
    <t>מ"ר מחסן</t>
  </si>
  <si>
    <t>מ"ר עיקרי דירות</t>
  </si>
  <si>
    <t>סה"כ מ"ר בנייה</t>
  </si>
  <si>
    <t>סה"כ מ"ר מכירה אקוויוולנטי</t>
  </si>
  <si>
    <t>גודל במ"ר לדירה</t>
  </si>
  <si>
    <t>מ"ר מרתף דירתי</t>
  </si>
  <si>
    <t>מ"ר שטחי שירות מעל הקרקע ומתחת לקרקע</t>
  </si>
  <si>
    <t>מ"ר מרפסת</t>
  </si>
  <si>
    <t>מ"ר גינה</t>
  </si>
  <si>
    <t>סה"כ</t>
  </si>
  <si>
    <t>אגרות בנייה</t>
  </si>
  <si>
    <t>היטל השבחה</t>
  </si>
  <si>
    <t>בנייה ישירה</t>
  </si>
  <si>
    <t>עלות בנייה מ"ר עיקרי</t>
  </si>
  <si>
    <t>עלות למ"ר</t>
  </si>
  <si>
    <t>סה"כ מ"ר</t>
  </si>
  <si>
    <t>עלות בנייה מ"ר שירות</t>
  </si>
  <si>
    <t>עלות מ"ר בנייה מרפסות וגינות</t>
  </si>
  <si>
    <t>עלות מ"ר מחסנים</t>
  </si>
  <si>
    <t>חניה</t>
  </si>
  <si>
    <t>פינוי פולשים ושונות</t>
  </si>
  <si>
    <t>סה"כ עלות בנייה ישירה כולל בצ"מ</t>
  </si>
  <si>
    <t>אדריכל</t>
  </si>
  <si>
    <t>מודד</t>
  </si>
  <si>
    <t>מהנדס</t>
  </si>
  <si>
    <t>יועץ חשמל</t>
  </si>
  <si>
    <t>יועץ מיזוג</t>
  </si>
  <si>
    <t>העתקות שמש</t>
  </si>
  <si>
    <t>מכון תקנים</t>
  </si>
  <si>
    <t>עו"ד</t>
  </si>
  <si>
    <t>יועץ קרקע</t>
  </si>
  <si>
    <t>בדיקת הקרקע- יועצים</t>
  </si>
  <si>
    <t>מעצבת פנים</t>
  </si>
  <si>
    <t>יועץ אינסטלציה</t>
  </si>
  <si>
    <t>יועץ בטיחות</t>
  </si>
  <si>
    <t>סה"כ עלות תכנון ויועצים</t>
  </si>
  <si>
    <t>שיווק ופרסום</t>
  </si>
  <si>
    <t>עמלת מכירה</t>
  </si>
  <si>
    <t>שמאי</t>
  </si>
  <si>
    <t xml:space="preserve">הדמיות </t>
  </si>
  <si>
    <t>סה"כ עלות שיווק ופרסום</t>
  </si>
  <si>
    <t>יועצים נוספים</t>
  </si>
  <si>
    <t>חיבורי חשמל וגז</t>
  </si>
  <si>
    <t>חיבור גז</t>
  </si>
  <si>
    <t>סה"כ יח"ד</t>
  </si>
  <si>
    <t>עלות ליחידה</t>
  </si>
  <si>
    <t>ערבויות</t>
  </si>
  <si>
    <t>סה"כ ערבויות</t>
  </si>
  <si>
    <t>סה"כ עלות חשמל וגז</t>
  </si>
  <si>
    <t>סה"כ עלות ערבויות</t>
  </si>
  <si>
    <t>עלות הכסף</t>
  </si>
  <si>
    <t>ריבית - מימון</t>
  </si>
  <si>
    <t>סה"כ עלות הכסף</t>
  </si>
  <si>
    <t>ריבית</t>
  </si>
  <si>
    <t>סה"כ סכום הלוואה</t>
  </si>
  <si>
    <t>סה"כ עלות הקמת הפרויקט</t>
  </si>
  <si>
    <t>גודל במ"ר גינה</t>
  </si>
  <si>
    <t>גודל במ"ר מרפסת</t>
  </si>
  <si>
    <t>הנחות יסוד</t>
  </si>
  <si>
    <t>שווי מ"ר מרפסות</t>
  </si>
  <si>
    <t>מחסן</t>
  </si>
  <si>
    <t>שווי מרתף דירתי</t>
  </si>
  <si>
    <t>גינה</t>
  </si>
  <si>
    <t>עיקרי</t>
  </si>
  <si>
    <t>מרתף דירתי</t>
  </si>
  <si>
    <t>שווי שוק כולל מע"מ - מחיר למ"ר בנוי</t>
  </si>
  <si>
    <t>שווי שוק כולל מע"מ</t>
  </si>
  <si>
    <t>מ"ר אקוויולנטי</t>
  </si>
  <si>
    <t>שווי שוק לפני מע"מ</t>
  </si>
  <si>
    <t>רווח יזמי ביחס לעלות</t>
  </si>
  <si>
    <t>רווח יזמי ביחס לשווי</t>
  </si>
  <si>
    <t>כתובת הפרויקט:</t>
  </si>
  <si>
    <t>עלות ערבויות</t>
  </si>
  <si>
    <t>כמאי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</si>
</sst>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&quot;₪&quot;\ #,##0"/>
    <numFmt numFmtId="165" formatCode="_ * #,##0_ ;_ * \-#,##0_ ;_ * &quot;-&quot;??_ ;_ @_ "/>
  </numFmts>
  <fonts count="20" x14ac:knownFonts="1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77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4"/>
      <color theme="1"/>
      <name val="Heebo"/>
    </font>
    <font>
      <sz val="11"/>
      <color theme="1"/>
      <name val="Heebo"/>
    </font>
    <font>
      <b/>
      <sz val="11"/>
      <color theme="1"/>
      <name val="Heebo"/>
    </font>
    <font>
      <b/>
      <sz val="14"/>
      <color theme="1"/>
      <name val="Heebo"/>
    </font>
    <font>
      <b/>
      <sz val="16"/>
      <color theme="1"/>
      <name val="Heebo"/>
    </font>
    <font>
      <sz val="12"/>
      <name val="Heebo"/>
    </font>
    <font>
      <b/>
      <sz val="12"/>
      <name val="Heebo"/>
    </font>
    <font>
      <b/>
      <sz val="20"/>
      <color theme="1"/>
      <name val="Heebo"/>
    </font>
    <font>
      <b/>
      <u/>
      <sz val="11"/>
      <color theme="1"/>
      <name val="Heebo"/>
    </font>
    <font>
      <sz val="10"/>
      <name val="Heebo"/>
    </font>
    <font>
      <b/>
      <u/>
      <sz val="16"/>
      <color theme="1"/>
      <name val="Heebo"/>
    </font>
    <font>
      <b/>
      <u/>
      <sz val="11"/>
      <name val="Heebo"/>
    </font>
    <font>
      <b/>
      <sz val="11"/>
      <name val="Heebo"/>
    </font>
    <font>
      <sz val="11"/>
      <name val="Heebo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Border="1"/>
    <xf numFmtId="0" fontId="3" fillId="0" borderId="0" xfId="0" applyFont="1" applyFill="1"/>
    <xf numFmtId="0" fontId="3" fillId="0" borderId="0" xfId="0" applyFont="1" applyFill="1" applyBorder="1"/>
    <xf numFmtId="0" fontId="3" fillId="0" borderId="3" xfId="0" applyFont="1" applyFill="1" applyBorder="1"/>
    <xf numFmtId="0" fontId="4" fillId="0" borderId="3" xfId="0" applyFont="1" applyFill="1" applyBorder="1"/>
    <xf numFmtId="0" fontId="3" fillId="2" borderId="3" xfId="0" applyFont="1" applyFill="1" applyBorder="1" applyAlignment="1">
      <alignment horizontal="right"/>
    </xf>
    <xf numFmtId="3" fontId="3" fillId="2" borderId="3" xfId="0" applyNumberFormat="1" applyFont="1" applyFill="1" applyBorder="1"/>
    <xf numFmtId="0" fontId="3" fillId="0" borderId="3" xfId="0" applyFont="1" applyFill="1" applyBorder="1" applyAlignment="1">
      <alignment readingOrder="2"/>
    </xf>
    <xf numFmtId="0" fontId="5" fillId="0" borderId="3" xfId="0" applyFont="1" applyFill="1" applyBorder="1"/>
    <xf numFmtId="0" fontId="3" fillId="2" borderId="3" xfId="0" applyFont="1" applyFill="1" applyBorder="1"/>
    <xf numFmtId="3" fontId="5" fillId="0" borderId="3" xfId="0" applyNumberFormat="1" applyFont="1" applyFill="1" applyBorder="1"/>
    <xf numFmtId="3" fontId="3" fillId="2" borderId="3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6" fillId="0" borderId="0" xfId="0" applyFont="1" applyFill="1" applyAlignment="1">
      <alignment horizontal="center" vertical="center"/>
    </xf>
    <xf numFmtId="0" fontId="8" fillId="0" borderId="3" xfId="0" applyFont="1" applyFill="1" applyBorder="1"/>
    <xf numFmtId="0" fontId="8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right"/>
    </xf>
    <xf numFmtId="0" fontId="7" fillId="0" borderId="0" xfId="0" applyFont="1" applyFill="1" applyBorder="1"/>
    <xf numFmtId="0" fontId="7" fillId="0" borderId="3" xfId="0" applyFont="1" applyBorder="1"/>
    <xf numFmtId="3" fontId="7" fillId="2" borderId="3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/>
    </xf>
    <xf numFmtId="0" fontId="8" fillId="0" borderId="3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3" fontId="7" fillId="0" borderId="3" xfId="0" applyNumberFormat="1" applyFont="1" applyFill="1" applyBorder="1"/>
    <xf numFmtId="0" fontId="7" fillId="0" borderId="3" xfId="0" applyFont="1" applyFill="1" applyBorder="1"/>
    <xf numFmtId="164" fontId="7" fillId="0" borderId="3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0" fontId="7" fillId="0" borderId="0" xfId="0" applyFont="1" applyBorder="1"/>
    <xf numFmtId="0" fontId="7" fillId="0" borderId="3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0" xfId="0" applyFont="1" applyFill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3" xfId="0" applyFont="1" applyBorder="1"/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right"/>
    </xf>
    <xf numFmtId="0" fontId="7" fillId="0" borderId="3" xfId="0" applyFont="1" applyBorder="1" applyAlignment="1">
      <alignment horizontal="center"/>
    </xf>
    <xf numFmtId="3" fontId="7" fillId="0" borderId="3" xfId="0" applyNumberFormat="1" applyFont="1" applyBorder="1" applyAlignment="1">
      <alignment horizontal="right"/>
    </xf>
    <xf numFmtId="0" fontId="7" fillId="2" borderId="3" xfId="0" applyFont="1" applyFill="1" applyBorder="1"/>
    <xf numFmtId="0" fontId="7" fillId="0" borderId="3" xfId="0" applyFont="1" applyBorder="1" applyAlignment="1">
      <alignment horizontal="right"/>
    </xf>
    <xf numFmtId="0" fontId="10" fillId="0" borderId="12" xfId="0" applyFont="1" applyBorder="1"/>
    <xf numFmtId="3" fontId="10" fillId="0" borderId="13" xfId="0" applyNumberFormat="1" applyFont="1" applyBorder="1" applyAlignment="1">
      <alignment horizontal="center"/>
    </xf>
    <xf numFmtId="0" fontId="14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5" fillId="0" borderId="0" xfId="2" applyFont="1"/>
    <xf numFmtId="0" fontId="16" fillId="0" borderId="0" xfId="0" applyFont="1" applyFill="1" applyAlignment="1">
      <alignment horizontal="center" vertical="center"/>
    </xf>
    <xf numFmtId="0" fontId="17" fillId="0" borderId="2" xfId="2" applyFont="1" applyBorder="1"/>
    <xf numFmtId="0" fontId="15" fillId="0" borderId="2" xfId="2" applyFont="1" applyBorder="1"/>
    <xf numFmtId="0" fontId="15" fillId="0" borderId="0" xfId="2" applyFont="1" applyBorder="1"/>
    <xf numFmtId="0" fontId="18" fillId="0" borderId="0" xfId="2" applyFont="1" applyBorder="1"/>
    <xf numFmtId="9" fontId="18" fillId="0" borderId="0" xfId="1" applyFont="1" applyBorder="1"/>
    <xf numFmtId="0" fontId="18" fillId="0" borderId="1" xfId="2" applyFont="1" applyBorder="1"/>
    <xf numFmtId="165" fontId="18" fillId="0" borderId="1" xfId="4" applyNumberFormat="1" applyFont="1" applyBorder="1"/>
    <xf numFmtId="10" fontId="18" fillId="2" borderId="1" xfId="3" applyNumberFormat="1" applyFont="1" applyFill="1" applyBorder="1"/>
    <xf numFmtId="0" fontId="19" fillId="0" borderId="0" xfId="2" applyFont="1"/>
    <xf numFmtId="3" fontId="19" fillId="0" borderId="5" xfId="4" applyNumberFormat="1" applyFont="1" applyBorder="1" applyAlignment="1">
      <alignment horizontal="center"/>
    </xf>
    <xf numFmtId="3" fontId="19" fillId="0" borderId="0" xfId="4" applyNumberFormat="1" applyFont="1" applyBorder="1" applyAlignment="1">
      <alignment horizontal="center"/>
    </xf>
    <xf numFmtId="3" fontId="19" fillId="3" borderId="5" xfId="4" applyNumberFormat="1" applyFont="1" applyFill="1" applyBorder="1" applyAlignment="1">
      <alignment horizontal="center"/>
    </xf>
    <xf numFmtId="10" fontId="19" fillId="0" borderId="4" xfId="3" applyNumberFormat="1" applyFont="1" applyBorder="1" applyAlignment="1">
      <alignment horizontal="center"/>
    </xf>
    <xf numFmtId="10" fontId="19" fillId="0" borderId="0" xfId="3" applyNumberFormat="1" applyFont="1" applyBorder="1" applyAlignment="1">
      <alignment horizontal="center"/>
    </xf>
    <xf numFmtId="10" fontId="17" fillId="3" borderId="4" xfId="3" applyNumberFormat="1" applyFont="1" applyFill="1" applyBorder="1" applyAlignment="1">
      <alignment horizontal="center"/>
    </xf>
    <xf numFmtId="3" fontId="19" fillId="0" borderId="11" xfId="4" applyNumberFormat="1" applyFont="1" applyBorder="1" applyAlignment="1">
      <alignment horizontal="center"/>
    </xf>
    <xf numFmtId="10" fontId="19" fillId="0" borderId="11" xfId="3" applyNumberFormat="1" applyFont="1" applyBorder="1" applyAlignment="1">
      <alignment horizontal="center"/>
    </xf>
    <xf numFmtId="10" fontId="19" fillId="0" borderId="1" xfId="3" applyNumberFormat="1" applyFont="1" applyBorder="1" applyAlignment="1">
      <alignment horizontal="center"/>
    </xf>
    <xf numFmtId="0" fontId="18" fillId="0" borderId="3" xfId="2" applyFont="1" applyBorder="1"/>
    <xf numFmtId="165" fontId="18" fillId="0" borderId="3" xfId="4" applyNumberFormat="1" applyFont="1" applyBorder="1"/>
    <xf numFmtId="9" fontId="19" fillId="0" borderId="3" xfId="1" applyFont="1" applyBorder="1" applyAlignment="1">
      <alignment horizontal="center"/>
    </xf>
    <xf numFmtId="0" fontId="12" fillId="0" borderId="14" xfId="0" applyFont="1" applyFill="1" applyBorder="1" applyAlignment="1">
      <alignment horizontal="center" wrapText="1" readingOrder="2"/>
    </xf>
    <xf numFmtId="0" fontId="12" fillId="0" borderId="4" xfId="0" applyFont="1" applyFill="1" applyBorder="1" applyAlignment="1">
      <alignment horizontal="center" wrapText="1" readingOrder="2"/>
    </xf>
    <xf numFmtId="0" fontId="12" fillId="0" borderId="15" xfId="0" applyFont="1" applyFill="1" applyBorder="1" applyAlignment="1">
      <alignment horizontal="center" wrapText="1" readingOrder="2"/>
    </xf>
    <xf numFmtId="0" fontId="11" fillId="2" borderId="9" xfId="0" applyFont="1" applyFill="1" applyBorder="1" applyAlignment="1">
      <alignment readingOrder="1"/>
    </xf>
    <xf numFmtId="0" fontId="11" fillId="2" borderId="3" xfId="0" applyFont="1" applyFill="1" applyBorder="1" applyAlignment="1">
      <alignment readingOrder="1"/>
    </xf>
    <xf numFmtId="0" fontId="11" fillId="2" borderId="3" xfId="0" applyFont="1" applyFill="1" applyBorder="1" applyAlignment="1">
      <alignment readingOrder="2"/>
    </xf>
    <xf numFmtId="3" fontId="11" fillId="2" borderId="3" xfId="0" applyNumberFormat="1" applyFont="1" applyFill="1" applyBorder="1" applyAlignment="1">
      <alignment horizontal="center" vertical="center" wrapText="1" readingOrder="1"/>
    </xf>
    <xf numFmtId="3" fontId="11" fillId="0" borderId="3" xfId="0" applyNumberFormat="1" applyFont="1" applyFill="1" applyBorder="1" applyAlignment="1">
      <alignment horizontal="center" vertical="center" wrapText="1" readingOrder="1"/>
    </xf>
    <xf numFmtId="3" fontId="11" fillId="0" borderId="8" xfId="0" applyNumberFormat="1" applyFont="1" applyFill="1" applyBorder="1" applyAlignment="1">
      <alignment horizontal="center" vertical="center" wrapText="1" readingOrder="1"/>
    </xf>
    <xf numFmtId="3" fontId="8" fillId="0" borderId="16" xfId="0" applyNumberFormat="1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 vertical="center" wrapText="1"/>
    </xf>
    <xf numFmtId="3" fontId="8" fillId="0" borderId="6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readingOrder="1"/>
    </xf>
    <xf numFmtId="0" fontId="7" fillId="2" borderId="3" xfId="0" applyFont="1" applyFill="1" applyBorder="1" applyAlignment="1">
      <alignment horizontal="center"/>
    </xf>
    <xf numFmtId="0" fontId="9" fillId="4" borderId="0" xfId="0" applyFont="1" applyFill="1" applyAlignment="1">
      <alignment horizontal="right" vertical="center"/>
    </xf>
    <xf numFmtId="0" fontId="9" fillId="4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8" fillId="0" borderId="8" xfId="2" applyFont="1" applyBorder="1" applyAlignment="1">
      <alignment horizontal="center" vertical="center" wrapText="1"/>
    </xf>
    <xf numFmtId="0" fontId="18" fillId="3" borderId="6" xfId="2" applyFont="1" applyFill="1" applyBorder="1" applyAlignment="1">
      <alignment horizontal="center" vertical="center" wrapText="1"/>
    </xf>
    <xf numFmtId="0" fontId="18" fillId="3" borderId="7" xfId="2" applyFont="1" applyFill="1" applyBorder="1" applyAlignment="1">
      <alignment horizontal="center" vertical="center" wrapText="1"/>
    </xf>
    <xf numFmtId="0" fontId="18" fillId="3" borderId="10" xfId="2" applyFont="1" applyFill="1" applyBorder="1" applyAlignment="1">
      <alignment horizontal="center" vertical="center" wrapText="1"/>
    </xf>
    <xf numFmtId="0" fontId="18" fillId="3" borderId="0" xfId="2" applyFont="1" applyFill="1" applyBorder="1" applyAlignment="1">
      <alignment horizontal="center" vertical="center" wrapText="1"/>
    </xf>
    <xf numFmtId="9" fontId="18" fillId="0" borderId="3" xfId="2" applyNumberFormat="1" applyFont="1" applyBorder="1" applyAlignment="1">
      <alignment horizontal="center" vertical="center" wrapText="1"/>
    </xf>
    <xf numFmtId="9" fontId="18" fillId="0" borderId="8" xfId="2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9" fontId="18" fillId="0" borderId="5" xfId="2" applyNumberFormat="1" applyFont="1" applyBorder="1" applyAlignment="1">
      <alignment horizontal="center" vertical="center" wrapText="1"/>
    </xf>
    <xf numFmtId="0" fontId="18" fillId="0" borderId="2" xfId="2" applyFont="1" applyBorder="1" applyAlignment="1">
      <alignment horizontal="center" vertical="center" wrapText="1"/>
    </xf>
    <xf numFmtId="0" fontId="18" fillId="0" borderId="9" xfId="2" applyFont="1" applyBorder="1" applyAlignment="1">
      <alignment horizontal="center" vertical="center" wrapText="1"/>
    </xf>
  </cellXfs>
  <cellStyles count="5">
    <cellStyle name="Comma 2" xfId="4"/>
    <cellStyle name="Normal" xfId="0" builtinId="0"/>
    <cellStyle name="Normal 2" xfId="2"/>
    <cellStyle name="Percent" xfId="1" builtinId="5"/>
    <cellStyle name="Percent 2" xfId="3"/>
  </cellStyles>
  <dxfs count="2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eebo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eebo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eebo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name val="Heebo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eebo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eebo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eebo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eebo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eebo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eebo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eebo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eebo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eebo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eebo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eebo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eebo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eebo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eebo"/>
        <scheme val="none"/>
      </font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eebo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eebo"/>
        <scheme val="none"/>
      </font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eebo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eebo"/>
        <scheme val="none"/>
      </font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1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eebo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eebo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1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eeb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טבלה1" displayName="טבלה1" ref="A11:K30" totalsRowCount="1" headerRowDxfId="27" dataDxfId="25" totalsRowDxfId="23" headerRowBorderDxfId="26" tableBorderDxfId="24" totalsRowBorderDxfId="22">
  <autoFilter ref="A11:K29"/>
  <tableColumns count="11">
    <tableColumn id="1" name="מס' דירה" totalsRowLabel="סה&quot;כ" dataDxfId="21" totalsRowDxfId="20"/>
    <tableColumn id="2" name="קומה" dataDxfId="19" totalsRowDxfId="18"/>
    <tableColumn id="3" name="תאור הדירה" dataDxfId="17" totalsRowDxfId="16"/>
    <tableColumn id="4" name="מ&quot;ר עיקרי" dataDxfId="15" totalsRowDxfId="14"/>
    <tableColumn id="5" name="גודל במ&quot;ר גינה" dataDxfId="13" totalsRowDxfId="12"/>
    <tableColumn id="6" name="גודל במ&quot;ר מרפסת" dataDxfId="11" totalsRowDxfId="10"/>
    <tableColumn id="7" name="מרתף דירתי" dataDxfId="9" totalsRowDxfId="8"/>
    <tableColumn id="8" name="מחסן" dataDxfId="7" totalsRowDxfId="6"/>
    <tableColumn id="9" name="מ&quot;ר אקוויולנטי" totalsRowFunction="sum" dataDxfId="5" totalsRowDxfId="4">
      <calculatedColumnFormula>(D12*$B$9)+(E12*$B$8)+(F12*$B$5)+(G12*$B$6)+(H12*$B$7)</calculatedColumnFormula>
    </tableColumn>
    <tableColumn id="10" name="שווי שוק כולל מע&quot;מ" totalsRowFunction="sum" dataDxfId="3" totalsRowDxfId="2">
      <calculatedColumnFormula>I12*$B$4</calculatedColumnFormula>
    </tableColumn>
    <tableColumn id="11" name="שווי שוק לפני מע&quot;מ" totalsRowFunction="sum" dataDxfId="1" totalsRowDxfId="0">
      <calculatedColumnFormula>טבלה1[[#This Row],[שווי שוק כולל מע"מ]]/1.17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rightToLeft="1" tabSelected="1" workbookViewId="0">
      <selection activeCell="A29" sqref="A29"/>
    </sheetView>
  </sheetViews>
  <sheetFormatPr defaultRowHeight="15" x14ac:dyDescent="0.25"/>
  <cols>
    <col min="1" max="1" width="44" bestFit="1" customWidth="1"/>
    <col min="2" max="2" width="14.42578125" bestFit="1" customWidth="1"/>
    <col min="3" max="3" width="43.42578125" bestFit="1" customWidth="1"/>
  </cols>
  <sheetData>
    <row r="1" spans="1:4" ht="48.75" customHeight="1" x14ac:dyDescent="0.25">
      <c r="A1" s="89" t="s">
        <v>108</v>
      </c>
      <c r="B1" s="89"/>
      <c r="C1" s="89"/>
    </row>
    <row r="2" spans="1:4" x14ac:dyDescent="0.25">
      <c r="A2" s="2"/>
      <c r="B2" s="2"/>
      <c r="C2" s="2"/>
    </row>
    <row r="3" spans="1:4" x14ac:dyDescent="0.25">
      <c r="A3" s="3"/>
      <c r="B3" s="3"/>
      <c r="C3" s="3"/>
    </row>
    <row r="4" spans="1:4" x14ac:dyDescent="0.25">
      <c r="A4" s="5" t="s">
        <v>8</v>
      </c>
      <c r="B4" s="4"/>
      <c r="C4" s="3"/>
    </row>
    <row r="5" spans="1:4" x14ac:dyDescent="0.25">
      <c r="A5" s="4" t="s">
        <v>33</v>
      </c>
      <c r="B5" s="6"/>
      <c r="C5" s="3"/>
    </row>
    <row r="6" spans="1:4" x14ac:dyDescent="0.25">
      <c r="A6" s="4" t="s">
        <v>3</v>
      </c>
      <c r="B6" s="7"/>
      <c r="C6" s="3"/>
    </row>
    <row r="7" spans="1:4" x14ac:dyDescent="0.25">
      <c r="A7" s="3"/>
      <c r="B7" s="3"/>
      <c r="C7" s="3"/>
      <c r="D7" s="1"/>
    </row>
    <row r="8" spans="1:4" x14ac:dyDescent="0.25">
      <c r="A8" s="3"/>
      <c r="B8" s="3"/>
      <c r="C8" s="3"/>
      <c r="D8" s="1"/>
    </row>
    <row r="9" spans="1:4" x14ac:dyDescent="0.25">
      <c r="A9" s="5" t="s">
        <v>4</v>
      </c>
      <c r="B9" s="11" t="s">
        <v>46</v>
      </c>
      <c r="C9" s="4"/>
      <c r="D9" s="1"/>
    </row>
    <row r="10" spans="1:4" x14ac:dyDescent="0.25">
      <c r="A10" s="4" t="s">
        <v>5</v>
      </c>
      <c r="B10" s="12"/>
      <c r="C10" s="4"/>
      <c r="D10" s="1"/>
    </row>
    <row r="11" spans="1:4" x14ac:dyDescent="0.25">
      <c r="A11" s="4" t="s">
        <v>9</v>
      </c>
      <c r="B11" s="12"/>
      <c r="C11" s="4"/>
      <c r="D11" s="1"/>
    </row>
    <row r="12" spans="1:4" x14ac:dyDescent="0.25">
      <c r="A12" s="4" t="s">
        <v>10</v>
      </c>
      <c r="B12" s="12"/>
      <c r="C12" s="8"/>
      <c r="D12" s="1"/>
    </row>
    <row r="13" spans="1:4" x14ac:dyDescent="0.25">
      <c r="A13" s="4" t="s">
        <v>12</v>
      </c>
      <c r="B13" s="12"/>
      <c r="C13" s="4"/>
      <c r="D13" s="1"/>
    </row>
    <row r="14" spans="1:4" x14ac:dyDescent="0.25">
      <c r="A14" s="3"/>
      <c r="B14" s="13"/>
      <c r="C14" s="3"/>
      <c r="D14" s="1"/>
    </row>
    <row r="15" spans="1:4" x14ac:dyDescent="0.25">
      <c r="A15" s="9" t="s">
        <v>36</v>
      </c>
      <c r="B15" s="14"/>
      <c r="C15" s="9" t="s">
        <v>41</v>
      </c>
      <c r="D15" s="1"/>
    </row>
    <row r="16" spans="1:4" x14ac:dyDescent="0.25">
      <c r="A16" s="4" t="s">
        <v>16</v>
      </c>
      <c r="B16" s="15">
        <f>C16*B13</f>
        <v>0</v>
      </c>
      <c r="C16" s="10">
        <v>12</v>
      </c>
      <c r="D16" s="1"/>
    </row>
    <row r="17" spans="1:4" x14ac:dyDescent="0.25">
      <c r="A17" s="4" t="s">
        <v>37</v>
      </c>
      <c r="B17" s="15">
        <f>C17*B13</f>
        <v>0</v>
      </c>
      <c r="C17" s="10">
        <v>6</v>
      </c>
      <c r="D17" s="1"/>
    </row>
    <row r="18" spans="1:4" x14ac:dyDescent="0.25">
      <c r="A18" s="4" t="s">
        <v>38</v>
      </c>
      <c r="B18" s="15">
        <f>C18*B13</f>
        <v>0</v>
      </c>
      <c r="C18" s="10">
        <v>100</v>
      </c>
      <c r="D18" s="1"/>
    </row>
    <row r="19" spans="1:4" x14ac:dyDescent="0.25">
      <c r="A19" s="4" t="s">
        <v>44</v>
      </c>
      <c r="B19" s="15">
        <f>C19*B13</f>
        <v>0</v>
      </c>
      <c r="C19" s="10">
        <v>12</v>
      </c>
      <c r="D19" s="1"/>
    </row>
    <row r="20" spans="1:4" x14ac:dyDescent="0.25">
      <c r="A20" s="4" t="s">
        <v>45</v>
      </c>
      <c r="B20" s="12"/>
      <c r="C20" s="4"/>
      <c r="D20" s="1"/>
    </row>
    <row r="21" spans="1:4" x14ac:dyDescent="0.25">
      <c r="A21" s="4" t="s">
        <v>42</v>
      </c>
      <c r="B21" s="12"/>
      <c r="C21" s="4"/>
      <c r="D21" s="1"/>
    </row>
    <row r="22" spans="1:4" x14ac:dyDescent="0.25">
      <c r="A22" s="4" t="s">
        <v>43</v>
      </c>
      <c r="B22" s="12"/>
      <c r="C22" s="4"/>
      <c r="D22" s="1"/>
    </row>
    <row r="23" spans="1:4" x14ac:dyDescent="0.25">
      <c r="A23" s="4"/>
      <c r="B23" s="15"/>
      <c r="C23" s="4"/>
      <c r="D23" s="1"/>
    </row>
    <row r="24" spans="1:4" x14ac:dyDescent="0.25">
      <c r="A24" s="9" t="s">
        <v>39</v>
      </c>
      <c r="B24" s="14">
        <f>B23+B22+B21+B19+B18+B17+B16</f>
        <v>0</v>
      </c>
      <c r="C24" s="4"/>
      <c r="D24" s="1"/>
    </row>
    <row r="25" spans="1:4" x14ac:dyDescent="0.25">
      <c r="A25" s="9" t="s">
        <v>40</v>
      </c>
      <c r="B25" s="14">
        <f>(B16*1)+(B17*0.4)+(B18*1)+(B19*0.5)+(B21*0.6)+(B20*0.3)</f>
        <v>0</v>
      </c>
      <c r="C25" s="4"/>
      <c r="D25" s="1"/>
    </row>
    <row r="26" spans="1:4" x14ac:dyDescent="0.25">
      <c r="A26" s="3"/>
      <c r="B26" s="3"/>
      <c r="C26" s="3"/>
      <c r="D26" s="1"/>
    </row>
    <row r="34" spans="4:4" x14ac:dyDescent="0.25">
      <c r="D34" s="1"/>
    </row>
    <row r="35" spans="4:4" x14ac:dyDescent="0.25">
      <c r="D35" s="1"/>
    </row>
    <row r="36" spans="4:4" x14ac:dyDescent="0.25">
      <c r="D36" s="1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rightToLeft="1" zoomScaleNormal="100" workbookViewId="0">
      <pane ySplit="1" topLeftCell="A38" activePane="bottomLeft" state="frozen"/>
      <selection pane="bottomLeft" activeCell="A64" sqref="A64"/>
    </sheetView>
  </sheetViews>
  <sheetFormatPr defaultRowHeight="18" x14ac:dyDescent="0.4"/>
  <cols>
    <col min="1" max="1" width="36.28515625" style="16" bestFit="1" customWidth="1"/>
    <col min="2" max="2" width="16.5703125" style="39" bestFit="1" customWidth="1"/>
    <col min="3" max="3" width="12.140625" style="38" bestFit="1" customWidth="1"/>
    <col min="4" max="4" width="17.85546875" style="16" bestFit="1" customWidth="1"/>
    <col min="5" max="16384" width="9.140625" style="16"/>
  </cols>
  <sheetData>
    <row r="1" spans="1:4" ht="54.75" customHeight="1" x14ac:dyDescent="0.4">
      <c r="A1" s="90" t="s">
        <v>14</v>
      </c>
      <c r="B1" s="90"/>
      <c r="C1" s="90"/>
      <c r="D1" s="90"/>
    </row>
    <row r="2" spans="1:4" ht="14.25" customHeight="1" x14ac:dyDescent="0.4">
      <c r="A2" s="17"/>
      <c r="B2" s="17"/>
      <c r="C2" s="17"/>
      <c r="D2" s="17"/>
    </row>
    <row r="3" spans="1:4" x14ac:dyDescent="0.4">
      <c r="A3" s="18" t="s">
        <v>17</v>
      </c>
      <c r="B3" s="19" t="s">
        <v>6</v>
      </c>
      <c r="C3" s="20"/>
      <c r="D3" s="21"/>
    </row>
    <row r="4" spans="1:4" x14ac:dyDescent="0.4">
      <c r="A4" s="22" t="s">
        <v>17</v>
      </c>
      <c r="B4" s="23"/>
      <c r="C4" s="20"/>
      <c r="D4" s="21"/>
    </row>
    <row r="5" spans="1:4" x14ac:dyDescent="0.4">
      <c r="A5" s="22" t="s">
        <v>18</v>
      </c>
      <c r="B5" s="24">
        <f>C5*B4</f>
        <v>0</v>
      </c>
      <c r="C5" s="20">
        <v>0.06</v>
      </c>
      <c r="D5" s="21"/>
    </row>
    <row r="6" spans="1:4" x14ac:dyDescent="0.4">
      <c r="A6" s="22" t="s">
        <v>47</v>
      </c>
      <c r="B6" s="23"/>
      <c r="C6" s="20"/>
      <c r="D6" s="21"/>
    </row>
    <row r="7" spans="1:4" x14ac:dyDescent="0.4">
      <c r="A7" s="22" t="s">
        <v>48</v>
      </c>
      <c r="B7" s="23"/>
      <c r="C7" s="20"/>
      <c r="D7" s="21"/>
    </row>
    <row r="8" spans="1:4" x14ac:dyDescent="0.4">
      <c r="A8" s="22" t="s">
        <v>2</v>
      </c>
      <c r="B8" s="23"/>
      <c r="C8" s="20"/>
      <c r="D8" s="21"/>
    </row>
    <row r="9" spans="1:4" x14ac:dyDescent="0.4">
      <c r="A9" s="22" t="s">
        <v>68</v>
      </c>
      <c r="B9" s="23"/>
      <c r="C9" s="20"/>
      <c r="D9" s="21"/>
    </row>
    <row r="10" spans="1:4" x14ac:dyDescent="0.4">
      <c r="A10" s="22" t="s">
        <v>57</v>
      </c>
      <c r="B10" s="23"/>
      <c r="C10" s="20"/>
      <c r="D10" s="21"/>
    </row>
    <row r="11" spans="1:4" x14ac:dyDescent="0.4">
      <c r="A11" s="22" t="s">
        <v>19</v>
      </c>
      <c r="B11" s="23"/>
      <c r="C11" s="20"/>
      <c r="D11" s="21"/>
    </row>
    <row r="12" spans="1:4" x14ac:dyDescent="0.4">
      <c r="A12" s="18" t="s">
        <v>20</v>
      </c>
      <c r="B12" s="25">
        <f>SUM(B4:B11)</f>
        <v>0</v>
      </c>
      <c r="C12" s="20"/>
      <c r="D12" s="21"/>
    </row>
    <row r="13" spans="1:4" x14ac:dyDescent="0.4">
      <c r="A13" s="21"/>
      <c r="B13" s="26"/>
      <c r="C13" s="27"/>
      <c r="D13" s="21"/>
    </row>
    <row r="14" spans="1:4" x14ac:dyDescent="0.4">
      <c r="A14" s="21"/>
      <c r="B14" s="26"/>
      <c r="C14" s="27"/>
      <c r="D14" s="21"/>
    </row>
    <row r="15" spans="1:4" x14ac:dyDescent="0.4">
      <c r="A15" s="18" t="s">
        <v>49</v>
      </c>
      <c r="B15" s="25" t="s">
        <v>6</v>
      </c>
      <c r="C15" s="28" t="s">
        <v>51</v>
      </c>
      <c r="D15" s="18" t="s">
        <v>52</v>
      </c>
    </row>
    <row r="16" spans="1:4" x14ac:dyDescent="0.4">
      <c r="A16" s="22" t="s">
        <v>50</v>
      </c>
      <c r="B16" s="24">
        <f>C16*D16</f>
        <v>0</v>
      </c>
      <c r="C16" s="29"/>
      <c r="D16" s="30">
        <f>נתונים!B16+נתונים!B18+נתונים!B21</f>
        <v>0</v>
      </c>
    </row>
    <row r="17" spans="1:4" x14ac:dyDescent="0.4">
      <c r="A17" s="22" t="s">
        <v>53</v>
      </c>
      <c r="B17" s="24">
        <f t="shared" ref="B17:B19" si="0">C17*D17</f>
        <v>0</v>
      </c>
      <c r="C17" s="29"/>
      <c r="D17" s="30">
        <f>נתונים!B22</f>
        <v>0</v>
      </c>
    </row>
    <row r="18" spans="1:4" x14ac:dyDescent="0.4">
      <c r="A18" s="22" t="s">
        <v>54</v>
      </c>
      <c r="B18" s="24">
        <f t="shared" si="0"/>
        <v>0</v>
      </c>
      <c r="C18" s="29"/>
      <c r="D18" s="30">
        <f>נתונים!B20+נתונים!B19</f>
        <v>0</v>
      </c>
    </row>
    <row r="19" spans="1:4" x14ac:dyDescent="0.4">
      <c r="A19" s="22" t="s">
        <v>55</v>
      </c>
      <c r="B19" s="24">
        <f t="shared" si="0"/>
        <v>0</v>
      </c>
      <c r="C19" s="29"/>
      <c r="D19" s="30">
        <f>נתונים!B17</f>
        <v>0</v>
      </c>
    </row>
    <row r="20" spans="1:4" x14ac:dyDescent="0.4">
      <c r="A20" s="22" t="s">
        <v>56</v>
      </c>
      <c r="B20" s="23"/>
      <c r="C20" s="20"/>
      <c r="D20" s="31"/>
    </row>
    <row r="21" spans="1:4" x14ac:dyDescent="0.4">
      <c r="A21" s="22" t="s">
        <v>11</v>
      </c>
      <c r="B21" s="24">
        <f>B20+B19+B18+B17+B16</f>
        <v>0</v>
      </c>
      <c r="C21" s="20"/>
      <c r="D21" s="31"/>
    </row>
    <row r="22" spans="1:4" x14ac:dyDescent="0.4">
      <c r="A22" s="22" t="s">
        <v>7</v>
      </c>
      <c r="B22" s="24">
        <f>B21*0.05</f>
        <v>0</v>
      </c>
      <c r="C22" s="20"/>
      <c r="D22" s="31"/>
    </row>
    <row r="23" spans="1:4" x14ac:dyDescent="0.4">
      <c r="A23" s="18" t="s">
        <v>58</v>
      </c>
      <c r="B23" s="25">
        <f>B21+B22</f>
        <v>0</v>
      </c>
      <c r="C23" s="20"/>
      <c r="D23" s="31"/>
    </row>
    <row r="24" spans="1:4" x14ac:dyDescent="0.4">
      <c r="A24" s="21"/>
      <c r="B24" s="26"/>
      <c r="C24" s="27"/>
      <c r="D24" s="21"/>
    </row>
    <row r="25" spans="1:4" x14ac:dyDescent="0.4">
      <c r="A25" s="18" t="s">
        <v>1</v>
      </c>
      <c r="B25" s="25" t="s">
        <v>6</v>
      </c>
      <c r="C25" s="16"/>
    </row>
    <row r="26" spans="1:4" x14ac:dyDescent="0.4">
      <c r="A26" s="22" t="s">
        <v>59</v>
      </c>
      <c r="B26" s="23"/>
      <c r="C26" s="16"/>
    </row>
    <row r="27" spans="1:4" x14ac:dyDescent="0.4">
      <c r="A27" s="22" t="s">
        <v>60</v>
      </c>
      <c r="B27" s="23"/>
      <c r="C27" s="16"/>
    </row>
    <row r="28" spans="1:4" x14ac:dyDescent="0.4">
      <c r="A28" s="22" t="s">
        <v>61</v>
      </c>
      <c r="B28" s="23"/>
      <c r="C28" s="16"/>
    </row>
    <row r="29" spans="1:4" x14ac:dyDescent="0.4">
      <c r="A29" s="22" t="s">
        <v>62</v>
      </c>
      <c r="B29" s="23"/>
      <c r="C29" s="16"/>
    </row>
    <row r="30" spans="1:4" x14ac:dyDescent="0.4">
      <c r="A30" s="22" t="s">
        <v>75</v>
      </c>
      <c r="B30" s="23"/>
      <c r="C30" s="16"/>
    </row>
    <row r="31" spans="1:4" x14ac:dyDescent="0.4">
      <c r="A31" s="22" t="s">
        <v>63</v>
      </c>
      <c r="B31" s="23"/>
      <c r="C31" s="16"/>
    </row>
    <row r="32" spans="1:4" x14ac:dyDescent="0.4">
      <c r="A32" s="22" t="s">
        <v>34</v>
      </c>
      <c r="B32" s="23"/>
      <c r="C32" s="16"/>
    </row>
    <row r="33" spans="1:5" x14ac:dyDescent="0.4">
      <c r="A33" s="22" t="s">
        <v>64</v>
      </c>
      <c r="B33" s="23"/>
      <c r="C33" s="16"/>
    </row>
    <row r="34" spans="1:5" x14ac:dyDescent="0.4">
      <c r="A34" s="22" t="s">
        <v>65</v>
      </c>
      <c r="B34" s="23"/>
      <c r="C34" s="16"/>
    </row>
    <row r="35" spans="1:5" x14ac:dyDescent="0.4">
      <c r="A35" s="22" t="s">
        <v>66</v>
      </c>
      <c r="B35" s="23"/>
      <c r="C35" s="16"/>
    </row>
    <row r="36" spans="1:5" x14ac:dyDescent="0.4">
      <c r="A36" s="22" t="s">
        <v>67</v>
      </c>
      <c r="B36" s="23"/>
      <c r="C36" s="16"/>
    </row>
    <row r="37" spans="1:5" x14ac:dyDescent="0.4">
      <c r="A37" s="22" t="s">
        <v>69</v>
      </c>
      <c r="B37" s="23"/>
      <c r="C37" s="16"/>
    </row>
    <row r="38" spans="1:5" x14ac:dyDescent="0.4">
      <c r="A38" s="22" t="s">
        <v>70</v>
      </c>
      <c r="B38" s="23"/>
      <c r="C38" s="16"/>
    </row>
    <row r="39" spans="1:5" x14ac:dyDescent="0.4">
      <c r="A39" s="22" t="s">
        <v>110</v>
      </c>
      <c r="B39" s="23"/>
      <c r="C39" s="16"/>
    </row>
    <row r="40" spans="1:5" x14ac:dyDescent="0.4">
      <c r="A40" s="22" t="s">
        <v>71</v>
      </c>
      <c r="B40" s="23"/>
      <c r="C40" s="16"/>
    </row>
    <row r="41" spans="1:5" x14ac:dyDescent="0.4">
      <c r="A41" s="22" t="s">
        <v>78</v>
      </c>
      <c r="B41" s="23"/>
      <c r="C41" s="16"/>
    </row>
    <row r="42" spans="1:5" x14ac:dyDescent="0.4">
      <c r="A42" s="18" t="s">
        <v>72</v>
      </c>
      <c r="B42" s="25">
        <f>SUM(B26:B41)</f>
        <v>0</v>
      </c>
      <c r="C42" s="16"/>
    </row>
    <row r="43" spans="1:5" x14ac:dyDescent="0.4">
      <c r="A43" s="21"/>
      <c r="B43" s="26"/>
      <c r="C43" s="27"/>
      <c r="D43" s="21"/>
    </row>
    <row r="44" spans="1:5" x14ac:dyDescent="0.4">
      <c r="A44" s="18" t="s">
        <v>73</v>
      </c>
      <c r="B44" s="18" t="s">
        <v>6</v>
      </c>
      <c r="C44" s="27"/>
      <c r="D44" s="21"/>
    </row>
    <row r="45" spans="1:5" x14ac:dyDescent="0.4">
      <c r="A45" s="22" t="s">
        <v>74</v>
      </c>
      <c r="B45" s="32"/>
      <c r="C45" s="33"/>
      <c r="D45" s="21"/>
      <c r="E45" s="34"/>
    </row>
    <row r="46" spans="1:5" x14ac:dyDescent="0.4">
      <c r="A46" s="22" t="s">
        <v>76</v>
      </c>
      <c r="B46" s="35"/>
      <c r="C46" s="36"/>
      <c r="D46" s="37"/>
    </row>
    <row r="47" spans="1:5" x14ac:dyDescent="0.4">
      <c r="A47" s="18" t="s">
        <v>77</v>
      </c>
      <c r="B47" s="25">
        <f>B46+B45</f>
        <v>0</v>
      </c>
    </row>
    <row r="49" spans="1:4" x14ac:dyDescent="0.4">
      <c r="A49" s="40" t="s">
        <v>79</v>
      </c>
      <c r="B49" s="41" t="s">
        <v>6</v>
      </c>
      <c r="C49" s="42" t="s">
        <v>81</v>
      </c>
      <c r="D49" s="40" t="s">
        <v>82</v>
      </c>
    </row>
    <row r="50" spans="1:4" x14ac:dyDescent="0.4">
      <c r="A50" s="22" t="s">
        <v>35</v>
      </c>
      <c r="B50" s="43">
        <f>C50*D50</f>
        <v>0</v>
      </c>
      <c r="C50" s="44">
        <f>נתונים!B13</f>
        <v>0</v>
      </c>
      <c r="D50" s="45"/>
    </row>
    <row r="51" spans="1:4" x14ac:dyDescent="0.4">
      <c r="A51" s="22" t="s">
        <v>80</v>
      </c>
      <c r="B51" s="43">
        <f>C51*D51</f>
        <v>0</v>
      </c>
      <c r="C51" s="44">
        <f>נתונים!B13</f>
        <v>0</v>
      </c>
      <c r="D51" s="45"/>
    </row>
    <row r="52" spans="1:4" x14ac:dyDescent="0.4">
      <c r="A52" s="18" t="s">
        <v>85</v>
      </c>
      <c r="B52" s="41">
        <f>B51+B50</f>
        <v>0</v>
      </c>
      <c r="C52" s="44"/>
      <c r="D52" s="31"/>
    </row>
    <row r="54" spans="1:4" x14ac:dyDescent="0.4">
      <c r="A54" s="40" t="s">
        <v>83</v>
      </c>
      <c r="B54" s="41" t="s">
        <v>84</v>
      </c>
    </row>
    <row r="55" spans="1:4" x14ac:dyDescent="0.4">
      <c r="A55" s="22" t="s">
        <v>109</v>
      </c>
      <c r="B55" s="43"/>
    </row>
    <row r="56" spans="1:4" x14ac:dyDescent="0.4">
      <c r="A56" s="18" t="s">
        <v>86</v>
      </c>
      <c r="B56" s="41">
        <f>B55</f>
        <v>0</v>
      </c>
    </row>
    <row r="58" spans="1:4" x14ac:dyDescent="0.4">
      <c r="A58" s="40" t="s">
        <v>87</v>
      </c>
      <c r="B58" s="43"/>
      <c r="C58" s="46" t="s">
        <v>90</v>
      </c>
      <c r="D58" s="22" t="s">
        <v>91</v>
      </c>
    </row>
    <row r="59" spans="1:4" x14ac:dyDescent="0.4">
      <c r="A59" s="22" t="s">
        <v>88</v>
      </c>
      <c r="B59" s="43">
        <f>C59*D59</f>
        <v>0</v>
      </c>
      <c r="C59" s="29">
        <v>0.06</v>
      </c>
      <c r="D59" s="45"/>
    </row>
    <row r="60" spans="1:4" x14ac:dyDescent="0.4">
      <c r="A60" s="40" t="s">
        <v>89</v>
      </c>
      <c r="B60" s="41">
        <f>B59</f>
        <v>0</v>
      </c>
      <c r="C60" s="42"/>
      <c r="D60" s="22"/>
    </row>
    <row r="61" spans="1:4" ht="18.75" thickBot="1" x14ac:dyDescent="0.45"/>
    <row r="62" spans="1:4" ht="25.5" thickBot="1" x14ac:dyDescent="0.6">
      <c r="A62" s="47" t="s">
        <v>92</v>
      </c>
      <c r="B62" s="48">
        <f>B60+B56+B52+B47+B42+B23+B12</f>
        <v>0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rightToLeft="1" workbookViewId="0">
      <selection activeCell="A14" sqref="A14"/>
    </sheetView>
  </sheetViews>
  <sheetFormatPr defaultRowHeight="18" x14ac:dyDescent="0.4"/>
  <cols>
    <col min="1" max="1" width="31" style="16" bestFit="1" customWidth="1"/>
    <col min="2" max="2" width="13" style="39" customWidth="1"/>
    <col min="3" max="3" width="23.7109375" style="16" customWidth="1"/>
    <col min="4" max="4" width="20.140625" style="16" customWidth="1"/>
    <col min="5" max="5" width="20.85546875" style="16" customWidth="1"/>
    <col min="6" max="6" width="23.140625" style="16" customWidth="1"/>
    <col min="7" max="7" width="17.5703125" style="16" customWidth="1"/>
    <col min="8" max="8" width="12.5703125" style="16" customWidth="1"/>
    <col min="9" max="9" width="22.85546875" style="39" customWidth="1"/>
    <col min="10" max="10" width="21" style="16" bestFit="1" customWidth="1"/>
    <col min="11" max="11" width="17.85546875" style="16" customWidth="1"/>
    <col min="12" max="16384" width="9.140625" style="16"/>
  </cols>
  <sheetData>
    <row r="1" spans="1:11" ht="15" customHeight="1" x14ac:dyDescent="0.4">
      <c r="A1" s="91" t="s">
        <v>21</v>
      </c>
      <c r="B1" s="91"/>
      <c r="C1" s="91"/>
      <c r="D1" s="91"/>
      <c r="E1" s="91"/>
      <c r="F1" s="91"/>
      <c r="G1" s="91"/>
      <c r="H1" s="91"/>
      <c r="I1" s="91"/>
    </row>
    <row r="2" spans="1:11" ht="15" customHeight="1" x14ac:dyDescent="0.4">
      <c r="A2" s="91"/>
      <c r="B2" s="91"/>
      <c r="C2" s="91"/>
      <c r="D2" s="91"/>
      <c r="E2" s="91"/>
      <c r="F2" s="91"/>
      <c r="G2" s="91"/>
      <c r="H2" s="91"/>
      <c r="I2" s="91"/>
    </row>
    <row r="3" spans="1:11" x14ac:dyDescent="0.4">
      <c r="A3" s="18" t="s">
        <v>95</v>
      </c>
      <c r="B3" s="35"/>
      <c r="C3" s="37"/>
      <c r="D3" s="37"/>
      <c r="E3" s="37"/>
      <c r="F3" s="37"/>
      <c r="G3" s="37"/>
      <c r="H3" s="37"/>
    </row>
    <row r="4" spans="1:11" ht="19.5" x14ac:dyDescent="0.45">
      <c r="A4" s="31" t="s">
        <v>102</v>
      </c>
      <c r="B4" s="87">
        <v>20000</v>
      </c>
      <c r="C4" s="37"/>
      <c r="D4" s="37"/>
      <c r="E4" s="37"/>
      <c r="F4" s="37"/>
      <c r="G4" s="37"/>
      <c r="H4" s="37"/>
    </row>
    <row r="5" spans="1:11" x14ac:dyDescent="0.4">
      <c r="A5" s="31" t="s">
        <v>96</v>
      </c>
      <c r="B5" s="88">
        <v>0.5</v>
      </c>
      <c r="C5" s="37"/>
      <c r="D5" s="37"/>
      <c r="E5" s="37"/>
      <c r="F5" s="37"/>
      <c r="G5" s="37"/>
      <c r="H5" s="37"/>
    </row>
    <row r="6" spans="1:11" x14ac:dyDescent="0.4">
      <c r="A6" s="31" t="s">
        <v>98</v>
      </c>
      <c r="B6" s="88">
        <v>0.6</v>
      </c>
      <c r="C6" s="37"/>
      <c r="D6" s="37"/>
      <c r="E6" s="37"/>
      <c r="F6" s="37"/>
      <c r="G6" s="37"/>
      <c r="H6" s="37"/>
    </row>
    <row r="7" spans="1:11" x14ac:dyDescent="0.4">
      <c r="A7" s="31" t="s">
        <v>97</v>
      </c>
      <c r="B7" s="88">
        <v>0.4</v>
      </c>
      <c r="C7" s="37"/>
      <c r="D7" s="37"/>
      <c r="E7" s="37"/>
      <c r="F7" s="37"/>
      <c r="G7" s="37"/>
      <c r="H7" s="37"/>
    </row>
    <row r="8" spans="1:11" x14ac:dyDescent="0.4">
      <c r="A8" s="31" t="s">
        <v>99</v>
      </c>
      <c r="B8" s="88">
        <v>0.3</v>
      </c>
      <c r="C8" s="37"/>
      <c r="D8" s="37"/>
      <c r="E8" s="37"/>
      <c r="F8" s="37"/>
      <c r="G8" s="37"/>
      <c r="H8" s="37"/>
    </row>
    <row r="9" spans="1:11" x14ac:dyDescent="0.4">
      <c r="A9" s="31" t="s">
        <v>100</v>
      </c>
      <c r="B9" s="88">
        <v>1</v>
      </c>
      <c r="C9" s="37"/>
      <c r="D9" s="37"/>
      <c r="E9" s="37"/>
      <c r="F9" s="37"/>
      <c r="G9" s="37"/>
      <c r="H9" s="37"/>
    </row>
    <row r="10" spans="1:11" x14ac:dyDescent="0.4">
      <c r="A10" s="49"/>
      <c r="B10" s="50"/>
      <c r="C10" s="21"/>
      <c r="D10" s="21"/>
      <c r="E10" s="21"/>
      <c r="F10" s="21"/>
      <c r="G10" s="21"/>
      <c r="H10" s="21"/>
      <c r="I10" s="51"/>
    </row>
    <row r="11" spans="1:11" ht="39" x14ac:dyDescent="0.45">
      <c r="A11" s="75" t="s">
        <v>23</v>
      </c>
      <c r="B11" s="76" t="s">
        <v>15</v>
      </c>
      <c r="C11" s="76" t="s">
        <v>24</v>
      </c>
      <c r="D11" s="76" t="s">
        <v>13</v>
      </c>
      <c r="E11" s="76" t="s">
        <v>93</v>
      </c>
      <c r="F11" s="76" t="s">
        <v>94</v>
      </c>
      <c r="G11" s="76" t="s">
        <v>101</v>
      </c>
      <c r="H11" s="76" t="s">
        <v>97</v>
      </c>
      <c r="I11" s="76" t="s">
        <v>104</v>
      </c>
      <c r="J11" s="76" t="s">
        <v>103</v>
      </c>
      <c r="K11" s="77" t="s">
        <v>105</v>
      </c>
    </row>
    <row r="12" spans="1:11" ht="19.5" x14ac:dyDescent="0.45">
      <c r="A12" s="78"/>
      <c r="B12" s="79"/>
      <c r="C12" s="80"/>
      <c r="D12" s="81"/>
      <c r="E12" s="81"/>
      <c r="F12" s="81"/>
      <c r="G12" s="81"/>
      <c r="H12" s="81"/>
      <c r="I12" s="82">
        <f>(D12*$B$9)+(E12*$B$8)+(F12*$B$5)+(G12*$B$6)+(H12*$B$7)</f>
        <v>0</v>
      </c>
      <c r="J12" s="24">
        <f>I12*$B$4</f>
        <v>0</v>
      </c>
      <c r="K12" s="83">
        <f>טבלה1[[#This Row],[שווי שוק כולל מע"מ]]/1.17</f>
        <v>0</v>
      </c>
    </row>
    <row r="13" spans="1:11" ht="19.5" x14ac:dyDescent="0.45">
      <c r="A13" s="78"/>
      <c r="B13" s="79"/>
      <c r="C13" s="80"/>
      <c r="D13" s="81"/>
      <c r="E13" s="81"/>
      <c r="F13" s="81"/>
      <c r="G13" s="81"/>
      <c r="H13" s="81"/>
      <c r="I13" s="82">
        <f t="shared" ref="I13:I29" si="0">(D13*$B$9)+(E13*$B$8)+(F13*$B$5)+(G13*$B$6)+(H13*$B$7)</f>
        <v>0</v>
      </c>
      <c r="J13" s="24">
        <f t="shared" ref="J13:J29" si="1">I13*$B$4</f>
        <v>0</v>
      </c>
      <c r="K13" s="83">
        <f>טבלה1[[#This Row],[שווי שוק כולל מע"מ]]/1.17</f>
        <v>0</v>
      </c>
    </row>
    <row r="14" spans="1:11" ht="19.5" x14ac:dyDescent="0.45">
      <c r="A14" s="78"/>
      <c r="B14" s="79"/>
      <c r="C14" s="80"/>
      <c r="D14" s="81"/>
      <c r="E14" s="81"/>
      <c r="F14" s="81"/>
      <c r="G14" s="81"/>
      <c r="H14" s="81"/>
      <c r="I14" s="82">
        <f t="shared" si="0"/>
        <v>0</v>
      </c>
      <c r="J14" s="24">
        <f t="shared" si="1"/>
        <v>0</v>
      </c>
      <c r="K14" s="83">
        <f>טבלה1[[#This Row],[שווי שוק כולל מע"מ]]/1.17</f>
        <v>0</v>
      </c>
    </row>
    <row r="15" spans="1:11" ht="19.5" x14ac:dyDescent="0.45">
      <c r="A15" s="78"/>
      <c r="B15" s="79"/>
      <c r="C15" s="80"/>
      <c r="D15" s="81"/>
      <c r="E15" s="81"/>
      <c r="F15" s="81"/>
      <c r="G15" s="81"/>
      <c r="H15" s="81"/>
      <c r="I15" s="82">
        <f t="shared" si="0"/>
        <v>0</v>
      </c>
      <c r="J15" s="24">
        <f t="shared" si="1"/>
        <v>0</v>
      </c>
      <c r="K15" s="83">
        <f>טבלה1[[#This Row],[שווי שוק כולל מע"מ]]/1.17</f>
        <v>0</v>
      </c>
    </row>
    <row r="16" spans="1:11" ht="19.5" x14ac:dyDescent="0.45">
      <c r="A16" s="78"/>
      <c r="B16" s="79"/>
      <c r="C16" s="80"/>
      <c r="D16" s="81"/>
      <c r="E16" s="81"/>
      <c r="F16" s="81"/>
      <c r="G16" s="81"/>
      <c r="H16" s="81"/>
      <c r="I16" s="82">
        <f t="shared" si="0"/>
        <v>0</v>
      </c>
      <c r="J16" s="24">
        <f t="shared" si="1"/>
        <v>0</v>
      </c>
      <c r="K16" s="83">
        <f>טבלה1[[#This Row],[שווי שוק כולל מע"מ]]/1.17</f>
        <v>0</v>
      </c>
    </row>
    <row r="17" spans="1:11" ht="19.5" x14ac:dyDescent="0.45">
      <c r="A17" s="78"/>
      <c r="B17" s="79"/>
      <c r="C17" s="80"/>
      <c r="D17" s="81"/>
      <c r="E17" s="81"/>
      <c r="F17" s="81"/>
      <c r="G17" s="81"/>
      <c r="H17" s="81"/>
      <c r="I17" s="82">
        <f t="shared" si="0"/>
        <v>0</v>
      </c>
      <c r="J17" s="24">
        <f t="shared" si="1"/>
        <v>0</v>
      </c>
      <c r="K17" s="83">
        <f>טבלה1[[#This Row],[שווי שוק כולל מע"מ]]/1.17</f>
        <v>0</v>
      </c>
    </row>
    <row r="18" spans="1:11" ht="19.5" x14ac:dyDescent="0.45">
      <c r="A18" s="78"/>
      <c r="B18" s="79"/>
      <c r="C18" s="80"/>
      <c r="D18" s="81"/>
      <c r="E18" s="81"/>
      <c r="F18" s="81"/>
      <c r="G18" s="81"/>
      <c r="H18" s="81"/>
      <c r="I18" s="82">
        <f t="shared" si="0"/>
        <v>0</v>
      </c>
      <c r="J18" s="24">
        <f t="shared" si="1"/>
        <v>0</v>
      </c>
      <c r="K18" s="83">
        <f>טבלה1[[#This Row],[שווי שוק כולל מע"מ]]/1.17</f>
        <v>0</v>
      </c>
    </row>
    <row r="19" spans="1:11" ht="19.5" x14ac:dyDescent="0.45">
      <c r="A19" s="78"/>
      <c r="B19" s="79"/>
      <c r="C19" s="80"/>
      <c r="D19" s="81"/>
      <c r="E19" s="81"/>
      <c r="F19" s="81"/>
      <c r="G19" s="81"/>
      <c r="H19" s="81"/>
      <c r="I19" s="82">
        <f t="shared" si="0"/>
        <v>0</v>
      </c>
      <c r="J19" s="24">
        <f t="shared" si="1"/>
        <v>0</v>
      </c>
      <c r="K19" s="83">
        <f>טבלה1[[#This Row],[שווי שוק כולל מע"מ]]/1.17</f>
        <v>0</v>
      </c>
    </row>
    <row r="20" spans="1:11" ht="19.5" x14ac:dyDescent="0.45">
      <c r="A20" s="78"/>
      <c r="B20" s="79"/>
      <c r="C20" s="80"/>
      <c r="D20" s="81"/>
      <c r="E20" s="81"/>
      <c r="F20" s="81"/>
      <c r="G20" s="81"/>
      <c r="H20" s="81"/>
      <c r="I20" s="82">
        <f t="shared" si="0"/>
        <v>0</v>
      </c>
      <c r="J20" s="24">
        <f t="shared" si="1"/>
        <v>0</v>
      </c>
      <c r="K20" s="83">
        <f>טבלה1[[#This Row],[שווי שוק כולל מע"מ]]/1.17</f>
        <v>0</v>
      </c>
    </row>
    <row r="21" spans="1:11" ht="19.5" x14ac:dyDescent="0.45">
      <c r="A21" s="78"/>
      <c r="B21" s="79"/>
      <c r="C21" s="80"/>
      <c r="D21" s="81"/>
      <c r="E21" s="81"/>
      <c r="F21" s="81"/>
      <c r="G21" s="81"/>
      <c r="H21" s="81"/>
      <c r="I21" s="82">
        <f t="shared" si="0"/>
        <v>0</v>
      </c>
      <c r="J21" s="24">
        <f t="shared" si="1"/>
        <v>0</v>
      </c>
      <c r="K21" s="83">
        <f>טבלה1[[#This Row],[שווי שוק כולל מע"מ]]/1.17</f>
        <v>0</v>
      </c>
    </row>
    <row r="22" spans="1:11" ht="19.5" x14ac:dyDescent="0.45">
      <c r="A22" s="78"/>
      <c r="B22" s="79"/>
      <c r="C22" s="80"/>
      <c r="D22" s="81"/>
      <c r="E22" s="81"/>
      <c r="F22" s="81"/>
      <c r="G22" s="81"/>
      <c r="H22" s="81"/>
      <c r="I22" s="82">
        <f t="shared" si="0"/>
        <v>0</v>
      </c>
      <c r="J22" s="24">
        <f t="shared" si="1"/>
        <v>0</v>
      </c>
      <c r="K22" s="83">
        <f>טבלה1[[#This Row],[שווי שוק כולל מע"מ]]/1.17</f>
        <v>0</v>
      </c>
    </row>
    <row r="23" spans="1:11" ht="19.5" x14ac:dyDescent="0.45">
      <c r="A23" s="78"/>
      <c r="B23" s="79"/>
      <c r="C23" s="80"/>
      <c r="D23" s="81"/>
      <c r="E23" s="81"/>
      <c r="F23" s="81"/>
      <c r="G23" s="81"/>
      <c r="H23" s="81"/>
      <c r="I23" s="82">
        <f t="shared" si="0"/>
        <v>0</v>
      </c>
      <c r="J23" s="24">
        <f t="shared" si="1"/>
        <v>0</v>
      </c>
      <c r="K23" s="83">
        <f>טבלה1[[#This Row],[שווי שוק כולל מע"מ]]/1.17</f>
        <v>0</v>
      </c>
    </row>
    <row r="24" spans="1:11" ht="19.5" x14ac:dyDescent="0.45">
      <c r="A24" s="78"/>
      <c r="B24" s="79"/>
      <c r="C24" s="80"/>
      <c r="D24" s="81"/>
      <c r="E24" s="81"/>
      <c r="F24" s="81"/>
      <c r="G24" s="81"/>
      <c r="H24" s="81"/>
      <c r="I24" s="82">
        <f t="shared" si="0"/>
        <v>0</v>
      </c>
      <c r="J24" s="24">
        <f t="shared" si="1"/>
        <v>0</v>
      </c>
      <c r="K24" s="83">
        <f>טבלה1[[#This Row],[שווי שוק כולל מע"מ]]/1.17</f>
        <v>0</v>
      </c>
    </row>
    <row r="25" spans="1:11" ht="19.5" x14ac:dyDescent="0.45">
      <c r="A25" s="78"/>
      <c r="B25" s="79"/>
      <c r="C25" s="80"/>
      <c r="D25" s="81"/>
      <c r="E25" s="81"/>
      <c r="F25" s="81"/>
      <c r="G25" s="81"/>
      <c r="H25" s="81"/>
      <c r="I25" s="82">
        <f t="shared" si="0"/>
        <v>0</v>
      </c>
      <c r="J25" s="24">
        <f t="shared" si="1"/>
        <v>0</v>
      </c>
      <c r="K25" s="83">
        <f>טבלה1[[#This Row],[שווי שוק כולל מע"מ]]/1.17</f>
        <v>0</v>
      </c>
    </row>
    <row r="26" spans="1:11" ht="19.5" x14ac:dyDescent="0.45">
      <c r="A26" s="78"/>
      <c r="B26" s="79"/>
      <c r="C26" s="80"/>
      <c r="D26" s="81"/>
      <c r="E26" s="81"/>
      <c r="F26" s="81"/>
      <c r="G26" s="81"/>
      <c r="H26" s="81"/>
      <c r="I26" s="82">
        <f t="shared" si="0"/>
        <v>0</v>
      </c>
      <c r="J26" s="24">
        <f t="shared" si="1"/>
        <v>0</v>
      </c>
      <c r="K26" s="83">
        <f>טבלה1[[#This Row],[שווי שוק כולל מע"מ]]/1.17</f>
        <v>0</v>
      </c>
    </row>
    <row r="27" spans="1:11" ht="19.5" x14ac:dyDescent="0.45">
      <c r="A27" s="78"/>
      <c r="B27" s="79"/>
      <c r="C27" s="80"/>
      <c r="D27" s="81"/>
      <c r="E27" s="81"/>
      <c r="F27" s="81"/>
      <c r="G27" s="81"/>
      <c r="H27" s="81"/>
      <c r="I27" s="82">
        <f t="shared" si="0"/>
        <v>0</v>
      </c>
      <c r="J27" s="24">
        <f t="shared" si="1"/>
        <v>0</v>
      </c>
      <c r="K27" s="83">
        <f>טבלה1[[#This Row],[שווי שוק כולל מע"מ]]/1.17</f>
        <v>0</v>
      </c>
    </row>
    <row r="28" spans="1:11" ht="19.5" x14ac:dyDescent="0.45">
      <c r="A28" s="78"/>
      <c r="B28" s="79"/>
      <c r="C28" s="80"/>
      <c r="D28" s="81"/>
      <c r="E28" s="81"/>
      <c r="F28" s="81"/>
      <c r="G28" s="81"/>
      <c r="H28" s="81"/>
      <c r="I28" s="82">
        <f t="shared" si="0"/>
        <v>0</v>
      </c>
      <c r="J28" s="24">
        <f t="shared" si="1"/>
        <v>0</v>
      </c>
      <c r="K28" s="83">
        <f>טבלה1[[#This Row],[שווי שוק כולל מע"מ]]/1.17</f>
        <v>0</v>
      </c>
    </row>
    <row r="29" spans="1:11" ht="19.5" x14ac:dyDescent="0.45">
      <c r="A29" s="78"/>
      <c r="B29" s="79"/>
      <c r="C29" s="80"/>
      <c r="D29" s="81"/>
      <c r="E29" s="81"/>
      <c r="F29" s="81"/>
      <c r="G29" s="81"/>
      <c r="H29" s="81"/>
      <c r="I29" s="82">
        <f t="shared" si="0"/>
        <v>0</v>
      </c>
      <c r="J29" s="24">
        <f t="shared" si="1"/>
        <v>0</v>
      </c>
      <c r="K29" s="83">
        <f>טבלה1[[#This Row],[שווי שוק כולל מע"מ]]/1.17</f>
        <v>0</v>
      </c>
    </row>
    <row r="30" spans="1:11" x14ac:dyDescent="0.4">
      <c r="A30" s="84" t="s">
        <v>46</v>
      </c>
      <c r="B30" s="85"/>
      <c r="C30" s="85"/>
      <c r="D30" s="85"/>
      <c r="E30" s="85"/>
      <c r="F30" s="85"/>
      <c r="G30" s="85"/>
      <c r="H30" s="85"/>
      <c r="I30" s="85">
        <f>SUBTOTAL(109,טבלה1[מ"ר אקוויולנטי])</f>
        <v>0</v>
      </c>
      <c r="J30" s="85">
        <f>SUBTOTAL(109,טבלה1[שווי שוק כולל מע"מ])</f>
        <v>0</v>
      </c>
      <c r="K30" s="86">
        <f>SUBTOTAL(109,טבלה1[שווי שוק לפני מע"מ])</f>
        <v>0</v>
      </c>
    </row>
  </sheetData>
  <mergeCells count="1">
    <mergeCell ref="A1:I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rightToLeft="1" zoomScaleNormal="100" workbookViewId="0">
      <selection activeCell="D10" sqref="D10"/>
    </sheetView>
  </sheetViews>
  <sheetFormatPr defaultColWidth="9" defaultRowHeight="15.75" x14ac:dyDescent="0.35"/>
  <cols>
    <col min="1" max="1" width="9" style="52"/>
    <col min="2" max="2" width="22.5703125" style="52" bestFit="1" customWidth="1"/>
    <col min="3" max="3" width="6.7109375" style="52" bestFit="1" customWidth="1"/>
    <col min="4" max="4" width="14" style="52" bestFit="1" customWidth="1"/>
    <col min="5" max="8" width="9.85546875" style="52" bestFit="1" customWidth="1"/>
    <col min="9" max="9" width="9" style="52"/>
    <col min="10" max="10" width="8.42578125" style="52" bestFit="1" customWidth="1"/>
    <col min="11" max="16384" width="9" style="52"/>
  </cols>
  <sheetData>
    <row r="1" spans="2:9" x14ac:dyDescent="0.35">
      <c r="B1" s="99" t="s">
        <v>22</v>
      </c>
      <c r="C1" s="99"/>
      <c r="D1" s="99"/>
      <c r="E1" s="99"/>
      <c r="F1" s="99"/>
      <c r="G1" s="99"/>
      <c r="H1" s="99"/>
      <c r="I1" s="99"/>
    </row>
    <row r="2" spans="2:9" x14ac:dyDescent="0.35">
      <c r="B2" s="99"/>
      <c r="C2" s="99"/>
      <c r="D2" s="99"/>
      <c r="E2" s="99"/>
      <c r="F2" s="99"/>
      <c r="G2" s="99"/>
      <c r="H2" s="99"/>
      <c r="I2" s="99"/>
    </row>
    <row r="3" spans="2:9" ht="24.75" x14ac:dyDescent="0.35">
      <c r="B3" s="53"/>
      <c r="C3" s="53"/>
      <c r="D3" s="53"/>
      <c r="E3" s="53"/>
      <c r="F3" s="53"/>
      <c r="G3" s="53"/>
      <c r="H3" s="53"/>
      <c r="I3" s="53"/>
    </row>
    <row r="5" spans="2:9" ht="18" x14ac:dyDescent="0.4">
      <c r="B5" s="54" t="s">
        <v>31</v>
      </c>
      <c r="C5" s="55"/>
      <c r="D5" s="55"/>
      <c r="E5" s="55"/>
      <c r="F5" s="55"/>
      <c r="G5" s="55"/>
      <c r="H5" s="55"/>
    </row>
    <row r="6" spans="2:9" x14ac:dyDescent="0.35">
      <c r="B6" s="56"/>
      <c r="C6" s="56"/>
      <c r="D6" s="56"/>
      <c r="E6" s="56"/>
      <c r="F6" s="56"/>
      <c r="G6" s="56"/>
      <c r="H6" s="56"/>
    </row>
    <row r="7" spans="2:9" ht="18" x14ac:dyDescent="0.4">
      <c r="B7" s="72" t="s">
        <v>30</v>
      </c>
      <c r="C7" s="72"/>
      <c r="D7" s="73">
        <f>עלויות!B62</f>
        <v>0</v>
      </c>
      <c r="E7" s="57"/>
      <c r="F7" s="57"/>
      <c r="G7" s="57"/>
      <c r="H7" s="57"/>
    </row>
    <row r="8" spans="2:9" ht="18" x14ac:dyDescent="0.4">
      <c r="B8" s="72" t="s">
        <v>29</v>
      </c>
      <c r="C8" s="72"/>
      <c r="D8" s="73">
        <f>טבלה1[[#Totals],[שווי שוק לפני מע"מ]]</f>
        <v>0</v>
      </c>
      <c r="E8" s="57"/>
      <c r="F8" s="57"/>
      <c r="G8" s="57"/>
      <c r="H8" s="57"/>
    </row>
    <row r="9" spans="2:9" ht="18" x14ac:dyDescent="0.4">
      <c r="B9" s="72" t="s">
        <v>106</v>
      </c>
      <c r="C9" s="72"/>
      <c r="D9" s="74" t="e">
        <f>D12/D7</f>
        <v>#DIV/0!</v>
      </c>
      <c r="E9" s="57"/>
      <c r="F9" s="57"/>
      <c r="G9" s="57"/>
      <c r="H9" s="57"/>
    </row>
    <row r="10" spans="2:9" ht="18" x14ac:dyDescent="0.4">
      <c r="B10" s="72" t="s">
        <v>107</v>
      </c>
      <c r="C10" s="72"/>
      <c r="D10" s="74" t="e">
        <f>D12/D8</f>
        <v>#DIV/0!</v>
      </c>
      <c r="E10" s="57"/>
      <c r="F10" s="57"/>
      <c r="G10" s="57"/>
      <c r="H10" s="57"/>
    </row>
    <row r="11" spans="2:9" ht="18" x14ac:dyDescent="0.4">
      <c r="B11" s="57"/>
      <c r="C11" s="57"/>
      <c r="D11" s="58"/>
      <c r="E11" s="57"/>
      <c r="F11" s="57"/>
      <c r="G11" s="57"/>
      <c r="H11" s="57"/>
    </row>
    <row r="12" spans="2:9" ht="18" x14ac:dyDescent="0.4">
      <c r="B12" s="59" t="s">
        <v>28</v>
      </c>
      <c r="C12" s="59"/>
      <c r="D12" s="60">
        <f>D8-D7</f>
        <v>0</v>
      </c>
      <c r="E12" s="59"/>
      <c r="F12" s="59" t="s">
        <v>27</v>
      </c>
      <c r="G12" s="61" t="e">
        <f>D12/D7</f>
        <v>#DIV/0!</v>
      </c>
      <c r="H12" s="59" t="s">
        <v>26</v>
      </c>
    </row>
    <row r="13" spans="2:9" ht="18" x14ac:dyDescent="0.4">
      <c r="B13" s="62"/>
      <c r="C13" s="62"/>
      <c r="D13" s="62"/>
      <c r="E13" s="62"/>
      <c r="F13" s="62"/>
      <c r="G13" s="62"/>
      <c r="H13" s="62"/>
    </row>
    <row r="14" spans="2:9" ht="18" x14ac:dyDescent="0.4">
      <c r="B14" s="62"/>
      <c r="C14" s="62"/>
      <c r="D14" s="62"/>
      <c r="E14" s="62"/>
      <c r="F14" s="62"/>
      <c r="G14" s="62"/>
      <c r="H14" s="62"/>
    </row>
    <row r="15" spans="2:9" ht="18" x14ac:dyDescent="0.35">
      <c r="B15" s="93" t="s">
        <v>32</v>
      </c>
      <c r="C15" s="94"/>
      <c r="D15" s="92" t="s">
        <v>0</v>
      </c>
      <c r="E15" s="101"/>
      <c r="F15" s="101"/>
      <c r="G15" s="101"/>
      <c r="H15" s="102"/>
    </row>
    <row r="16" spans="2:9" x14ac:dyDescent="0.35">
      <c r="B16" s="95"/>
      <c r="C16" s="96"/>
      <c r="D16" s="97">
        <v>1.1000000000000001</v>
      </c>
      <c r="E16" s="97">
        <v>1.05</v>
      </c>
      <c r="F16" s="97">
        <v>1</v>
      </c>
      <c r="G16" s="97">
        <v>0.95</v>
      </c>
      <c r="H16" s="97">
        <v>0.9</v>
      </c>
    </row>
    <row r="17" spans="2:8" x14ac:dyDescent="0.35">
      <c r="B17" s="95"/>
      <c r="C17" s="96"/>
      <c r="D17" s="97"/>
      <c r="E17" s="97"/>
      <c r="F17" s="100"/>
      <c r="G17" s="97"/>
      <c r="H17" s="100"/>
    </row>
    <row r="18" spans="2:8" ht="18" x14ac:dyDescent="0.4">
      <c r="B18" s="92" t="s">
        <v>25</v>
      </c>
      <c r="C18" s="97">
        <v>1.1000000000000001</v>
      </c>
      <c r="D18" s="63">
        <f>($D$8*$C$18)-($D$7*$D$16)</f>
        <v>0</v>
      </c>
      <c r="E18" s="64">
        <f>($D$8*$C$18)-($D$7*$E$16)</f>
        <v>0</v>
      </c>
      <c r="F18" s="63">
        <f>($D$8*$C$18)-($D$7*$F$16)</f>
        <v>0</v>
      </c>
      <c r="G18" s="64">
        <f>($D$8*$C$18)-($D$7*$G$16)</f>
        <v>0</v>
      </c>
      <c r="H18" s="65">
        <f>($D$8*$C$18)-($D$7*$H$16)</f>
        <v>0</v>
      </c>
    </row>
    <row r="19" spans="2:8" ht="18" x14ac:dyDescent="0.4">
      <c r="B19" s="92"/>
      <c r="C19" s="97"/>
      <c r="D19" s="66" t="e">
        <f>($D$8*$C$18)/($D$7*$D$16)-1</f>
        <v>#DIV/0!</v>
      </c>
      <c r="E19" s="67" t="e">
        <f>($D$8*$C$18)/($D$7*$E$16)-1</f>
        <v>#DIV/0!</v>
      </c>
      <c r="F19" s="66" t="e">
        <f>($D$8*$C$18)/($D$7*$F$16)-1</f>
        <v>#DIV/0!</v>
      </c>
      <c r="G19" s="67" t="e">
        <f>($D$8*$C$18)/($D$7*$G$16)-1</f>
        <v>#DIV/0!</v>
      </c>
      <c r="H19" s="68" t="e">
        <f>($D$8*$C$18)/($D$7*$H$16)-1</f>
        <v>#DIV/0!</v>
      </c>
    </row>
    <row r="20" spans="2:8" ht="18" x14ac:dyDescent="0.4">
      <c r="B20" s="92"/>
      <c r="C20" s="97">
        <v>1.05</v>
      </c>
      <c r="D20" s="64">
        <f>($D$8*$C$20)-($D$7*$D$16)</f>
        <v>0</v>
      </c>
      <c r="E20" s="63">
        <f>($D$8*$C$20)-($D$7*$E$16)</f>
        <v>0</v>
      </c>
      <c r="F20" s="64">
        <f>($D$8*$C$20)-($D$7*$F$16)</f>
        <v>0</v>
      </c>
      <c r="G20" s="65">
        <f>($D$8*$C$20)-($D$7*$G$16)</f>
        <v>0</v>
      </c>
      <c r="H20" s="69">
        <f>($D$8*$C$20)-($D$7*$H$16)</f>
        <v>0</v>
      </c>
    </row>
    <row r="21" spans="2:8" ht="18" x14ac:dyDescent="0.4">
      <c r="B21" s="92"/>
      <c r="C21" s="97"/>
      <c r="D21" s="67" t="e">
        <f>($D$8*$C$20)/($D$7*$D$16)-1</f>
        <v>#DIV/0!</v>
      </c>
      <c r="E21" s="66" t="e">
        <f>($D$8*$C$20)/($D$7*$E$16)-1</f>
        <v>#DIV/0!</v>
      </c>
      <c r="F21" s="67" t="e">
        <f>($D$8*$C$20)/($D$7*$F$16)-1</f>
        <v>#DIV/0!</v>
      </c>
      <c r="G21" s="68" t="e">
        <f>($D$8*$C$20)/($D$7*$G$16)-1</f>
        <v>#DIV/0!</v>
      </c>
      <c r="H21" s="70" t="e">
        <f>($D$8*$C$20)/($D$7*$H$16)-1</f>
        <v>#DIV/0!</v>
      </c>
    </row>
    <row r="22" spans="2:8" ht="18" x14ac:dyDescent="0.4">
      <c r="B22" s="92"/>
      <c r="C22" s="98">
        <v>1</v>
      </c>
      <c r="D22" s="63">
        <f>($D$8*$C$22)-($D$7*$D$16)</f>
        <v>0</v>
      </c>
      <c r="E22" s="64">
        <f>($D$8*$C$22)-($D$7*$E$16)</f>
        <v>0</v>
      </c>
      <c r="F22" s="65">
        <f>($D$8*$C$22)-($D$7*$F$16)</f>
        <v>0</v>
      </c>
      <c r="G22" s="64">
        <f>($D$8*$C$22)-($D$7*$G$16)</f>
        <v>0</v>
      </c>
      <c r="H22" s="63">
        <f>($D$8*$C$22)-($D$7*$H$16)</f>
        <v>0</v>
      </c>
    </row>
    <row r="23" spans="2:8" ht="18" x14ac:dyDescent="0.4">
      <c r="B23" s="92"/>
      <c r="C23" s="98"/>
      <c r="D23" s="66" t="e">
        <f>($D$8*$C$22)/($D$7*$D$16)-1</f>
        <v>#DIV/0!</v>
      </c>
      <c r="E23" s="67" t="e">
        <f>($D$8*$C$22)/($D$7*$E$16)-1</f>
        <v>#DIV/0!</v>
      </c>
      <c r="F23" s="68" t="e">
        <f>($D$8*$C$22)/($D$7*$F$16)-1</f>
        <v>#DIV/0!</v>
      </c>
      <c r="G23" s="67" t="e">
        <f>($D$8*$C$22)/($D$7*$G$16)-1</f>
        <v>#DIV/0!</v>
      </c>
      <c r="H23" s="66" t="e">
        <f>($D$8*$C$22)/($D$7*$H$16)-1</f>
        <v>#DIV/0!</v>
      </c>
    </row>
    <row r="24" spans="2:8" ht="18" x14ac:dyDescent="0.4">
      <c r="B24" s="92"/>
      <c r="C24" s="97">
        <v>0.95</v>
      </c>
      <c r="D24" s="64">
        <f>($D$8*$C$24)-($D$7*$D$16)</f>
        <v>0</v>
      </c>
      <c r="E24" s="65">
        <f>($D$8*$C$24)-($D$7*$E$16)</f>
        <v>0</v>
      </c>
      <c r="F24" s="64">
        <f>($D$8*$C$24)-($D$7*$F$16)</f>
        <v>0</v>
      </c>
      <c r="G24" s="63">
        <f>($D$8*$C$24)-($D$7*$G$16)</f>
        <v>0</v>
      </c>
      <c r="H24" s="69">
        <f>($D$8*$C$24)-($D$7*$H$16)</f>
        <v>0</v>
      </c>
    </row>
    <row r="25" spans="2:8" ht="18" x14ac:dyDescent="0.4">
      <c r="B25" s="92"/>
      <c r="C25" s="97"/>
      <c r="D25" s="67" t="e">
        <f>($D$8*$C$24)/($D$7*$D$16)-1</f>
        <v>#DIV/0!</v>
      </c>
      <c r="E25" s="68" t="e">
        <f>($D$8*$C$24)/($D$7*$E$16)-1</f>
        <v>#DIV/0!</v>
      </c>
      <c r="F25" s="67" t="e">
        <f>($D$8*$C$24)/($D$7*$F$16)-1</f>
        <v>#DIV/0!</v>
      </c>
      <c r="G25" s="66" t="e">
        <f>($D$8*$C$24)/($D$7*$G$16)-1</f>
        <v>#DIV/0!</v>
      </c>
      <c r="H25" s="70" t="e">
        <f>($D$8*$C$24)/($D$7*$H$16)-1</f>
        <v>#DIV/0!</v>
      </c>
    </row>
    <row r="26" spans="2:8" ht="18" x14ac:dyDescent="0.4">
      <c r="B26" s="92"/>
      <c r="C26" s="98">
        <v>0.9</v>
      </c>
      <c r="D26" s="65">
        <f>($D$8*$C$26)-($D$7*$D$16)</f>
        <v>0</v>
      </c>
      <c r="E26" s="64">
        <f>($D$8*$C$26)-($D$7*$E$16)</f>
        <v>0</v>
      </c>
      <c r="F26" s="63">
        <f>($D$8*$C$26)-($D$7*$F$16)</f>
        <v>0</v>
      </c>
      <c r="G26" s="64">
        <f>($D$8*$C$26)-($D$7*$G$16)</f>
        <v>0</v>
      </c>
      <c r="H26" s="63">
        <f>($D$8*$C$26)-($D$7*$H$16)</f>
        <v>0</v>
      </c>
    </row>
    <row r="27" spans="2:8" ht="18" x14ac:dyDescent="0.4">
      <c r="B27" s="92"/>
      <c r="C27" s="98"/>
      <c r="D27" s="68" t="e">
        <f>($D$8*$C$26)/($D$7*$D$16)-1</f>
        <v>#DIV/0!</v>
      </c>
      <c r="E27" s="71" t="e">
        <f>($D$8*$C$26)/($D$7*$E$16)-1</f>
        <v>#DIV/0!</v>
      </c>
      <c r="F27" s="66" t="e">
        <f>($D$8*$C$26)/($D$7*$F$16)-1</f>
        <v>#DIV/0!</v>
      </c>
      <c r="G27" s="71" t="e">
        <f>($D$8*$C$26)/($D$7*$G$16)-1</f>
        <v>#DIV/0!</v>
      </c>
      <c r="H27" s="66" t="e">
        <f>($D$8*$C$26)/($D$7*$H$16)-1</f>
        <v>#DIV/0!</v>
      </c>
    </row>
  </sheetData>
  <mergeCells count="14">
    <mergeCell ref="B1:I2"/>
    <mergeCell ref="F16:F17"/>
    <mergeCell ref="G16:G17"/>
    <mergeCell ref="H16:H17"/>
    <mergeCell ref="D15:H15"/>
    <mergeCell ref="B18:B27"/>
    <mergeCell ref="B15:C17"/>
    <mergeCell ref="D16:D17"/>
    <mergeCell ref="E16:E17"/>
    <mergeCell ref="C26:C27"/>
    <mergeCell ref="C18:C19"/>
    <mergeCell ref="C20:C21"/>
    <mergeCell ref="C22:C23"/>
    <mergeCell ref="C24:C25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110" orientation="landscape" r:id="rId1"/>
  <headerFooter alignWithMargins="0">
    <oddHeader>&amp;L&amp;D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3</vt:i4>
      </vt:variant>
    </vt:vector>
  </HeadingPairs>
  <TitlesOfParts>
    <vt:vector size="7" baseType="lpstr">
      <vt:lpstr>נתונים</vt:lpstr>
      <vt:lpstr>עלויות</vt:lpstr>
      <vt:lpstr>הכנסות</vt:lpstr>
      <vt:lpstr>רווח בפרויקט + רגישות</vt:lpstr>
      <vt:lpstr>הכנסות!WPrint_Area_W</vt:lpstr>
      <vt:lpstr>נתונים!WPrint_Area_W</vt:lpstr>
      <vt:lpstr>עלויות!WPrint_Area_W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Tetro</dc:creator>
  <cp:lastModifiedBy>KKD Windows8 V.4_x64</cp:lastModifiedBy>
  <cp:lastPrinted>2013-02-02T22:04:24Z</cp:lastPrinted>
  <dcterms:created xsi:type="dcterms:W3CDTF">2012-06-27T18:12:11Z</dcterms:created>
  <dcterms:modified xsi:type="dcterms:W3CDTF">2018-05-14T12:04:53Z</dcterms:modified>
</cp:coreProperties>
</file>